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95" windowWidth="18780" windowHeight="11835"/>
  </bookViews>
  <sheets>
    <sheet name="Stromverbrauch VBK" sheetId="1" r:id="rId1"/>
  </sheets>
  <calcPr calcId="145621"/>
</workbook>
</file>

<file path=xl/calcChain.xml><?xml version="1.0" encoding="utf-8"?>
<calcChain xmlns="http://schemas.openxmlformats.org/spreadsheetml/2006/main">
  <c r="H24" i="1" l="1"/>
  <c r="H23" i="1"/>
  <c r="H22" i="1"/>
  <c r="I22" i="1"/>
  <c r="H21" i="1"/>
  <c r="F24" i="1"/>
  <c r="F23" i="1"/>
  <c r="F22" i="1"/>
  <c r="D24" i="1"/>
  <c r="I24" i="1" s="1"/>
  <c r="D23" i="1"/>
  <c r="I23" i="1" s="1"/>
  <c r="D22" i="1"/>
  <c r="D21" i="1"/>
  <c r="F21" i="1" s="1"/>
  <c r="C24" i="1"/>
  <c r="C23" i="1"/>
  <c r="C22" i="1"/>
  <c r="C21" i="1"/>
  <c r="A28" i="1"/>
  <c r="I25" i="1"/>
  <c r="H25" i="1"/>
  <c r="F25" i="1"/>
  <c r="C25" i="1"/>
  <c r="I21" i="1" l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C19" i="1" l="1"/>
  <c r="D19" i="1"/>
  <c r="I19" i="1" s="1"/>
  <c r="H19" i="1"/>
  <c r="C20" i="1"/>
  <c r="D20" i="1"/>
  <c r="F20" i="1" s="1"/>
  <c r="H20" i="1"/>
  <c r="F19" i="1" l="1"/>
  <c r="I20" i="1"/>
  <c r="A29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A3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D4" i="1"/>
  <c r="I4" i="1" s="1"/>
  <c r="D5" i="1"/>
  <c r="I5" i="1" s="1"/>
  <c r="D6" i="1"/>
  <c r="I6" i="1" s="1"/>
  <c r="D7" i="1"/>
  <c r="I7" i="1" s="1"/>
  <c r="D8" i="1"/>
  <c r="I8" i="1" s="1"/>
  <c r="D9" i="1"/>
  <c r="I9" i="1" s="1"/>
  <c r="D10" i="1"/>
  <c r="I10" i="1" s="1"/>
  <c r="D11" i="1"/>
  <c r="I11" i="1" s="1"/>
  <c r="D12" i="1"/>
  <c r="I12" i="1" s="1"/>
  <c r="D13" i="1"/>
  <c r="I13" i="1" s="1"/>
  <c r="D14" i="1"/>
  <c r="I14" i="1" s="1"/>
  <c r="D15" i="1"/>
  <c r="I15" i="1" s="1"/>
  <c r="D16" i="1"/>
  <c r="I16" i="1" s="1"/>
  <c r="D17" i="1"/>
  <c r="I17" i="1" s="1"/>
  <c r="D18" i="1"/>
  <c r="I18" i="1" s="1"/>
  <c r="D3" i="1"/>
  <c r="I3" i="1" s="1"/>
  <c r="L13" i="1" l="1"/>
  <c r="M13" i="1" s="1"/>
  <c r="L5" i="1"/>
  <c r="M5" i="1" s="1"/>
  <c r="L16" i="1"/>
  <c r="M16" i="1" s="1"/>
  <c r="L8" i="1"/>
  <c r="M8" i="1" s="1"/>
  <c r="L4" i="1"/>
  <c r="M4" i="1" s="1"/>
  <c r="L3" i="1"/>
  <c r="M3" i="1" s="1"/>
  <c r="L15" i="1"/>
  <c r="M15" i="1" s="1"/>
  <c r="L11" i="1"/>
  <c r="M11" i="1" s="1"/>
  <c r="L7" i="1"/>
  <c r="M7" i="1" s="1"/>
  <c r="L18" i="1"/>
  <c r="M18" i="1" s="1"/>
  <c r="L14" i="1"/>
  <c r="M14" i="1" s="1"/>
  <c r="L10" i="1"/>
  <c r="M10" i="1" s="1"/>
  <c r="L6" i="1"/>
  <c r="M6" i="1" s="1"/>
  <c r="L9" i="1"/>
  <c r="M9" i="1" s="1"/>
  <c r="L12" i="1"/>
  <c r="M12" i="1" s="1"/>
  <c r="L17" i="1"/>
  <c r="M17" i="1" s="1"/>
  <c r="F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comments1.xml><?xml version="1.0" encoding="utf-8"?>
<comments xmlns="http://schemas.openxmlformats.org/spreadsheetml/2006/main">
  <authors>
    <author>Jan Henning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Jan Henning:</t>
        </r>
        <r>
          <rPr>
            <sz val="9"/>
            <color indexed="81"/>
            <rFont val="Tahoma"/>
            <family val="2"/>
          </rPr>
          <t xml:space="preserve">
Daten VDV-Statistik Bus + Tram</t>
        </r>
      </text>
    </comment>
  </commentList>
</comments>
</file>

<file path=xl/sharedStrings.xml><?xml version="1.0" encoding="utf-8"?>
<sst xmlns="http://schemas.openxmlformats.org/spreadsheetml/2006/main" count="31" uniqueCount="31">
  <si>
    <t>Jahr</t>
  </si>
  <si>
    <t>Wagen-km in 1.000 km</t>
  </si>
  <si>
    <t>Platz-km in 1.000.000 km</t>
  </si>
  <si>
    <t>Fahrgäste</t>
  </si>
  <si>
    <t>Pers.km in 1.000 pkm (geschätzt)</t>
  </si>
  <si>
    <t>Stromverbr. in 1.000 kWh</t>
  </si>
  <si>
    <t>Auslastung (%)</t>
  </si>
  <si>
    <t>&lt;- zum rumspielen</t>
  </si>
  <si>
    <t>Plätze pro Wagen</t>
  </si>
  <si>
    <t>Heizwert Benzin (kWh/l) ca.</t>
  </si>
  <si>
    <t>Personen/ Wagen</t>
  </si>
  <si>
    <t>l Benzin/ 100 Wkm u. Fahrg.</t>
  </si>
  <si>
    <t>VBK 2009 (Bus + Tram) aus VDV Statistik</t>
  </si>
  <si>
    <t>durchschnittl. Reiseweite (*)</t>
  </si>
  <si>
    <t>* = keine genauen Daten für Reiseweite verfügbar</t>
  </si>
  <si>
    <t>Plätze u. Auslastung inkl. Stehplatzanteil</t>
  </si>
  <si>
    <t>kWh/100 Wkm und Fahrgast</t>
  </si>
  <si>
    <t>Quellen</t>
  </si>
  <si>
    <t>Stadt Karlsruhe</t>
  </si>
  <si>
    <t>Stat. Landesamt BW</t>
  </si>
  <si>
    <t>VDV</t>
  </si>
  <si>
    <t>http://www.vdv.de/statistik-2009.pdfx?forced=true</t>
  </si>
  <si>
    <t>http://www.statistik.baden-wuerttemberg.de/Veroeffentl/Monatshefte/PDF/Beitrag12_12_01.pdf</t>
  </si>
  <si>
    <t>Seite</t>
  </si>
  <si>
    <t>http://www1.karlsruhe.de/Stadtentwicklung/siska/sgt/sgt05110.htm</t>
  </si>
  <si>
    <t>n/a</t>
  </si>
  <si>
    <t>Schätzwerte für Straßenbahn BW-weit 2010, bzw. VDV-Statistik 2009 für VBK gesamt (Tram + Bus)</t>
  </si>
  <si>
    <t>durchschnittliche Reiseweite  (km) - Schätzwerte:</t>
  </si>
  <si>
    <t>Pers.km durch Fahrgäste Baden-Württemberg-weit 2010</t>
  </si>
  <si>
    <t>kWh/ Wagen-km</t>
  </si>
  <si>
    <t>&lt;-- 2014 aus VDV-Statistik Bus und Tram zusammen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</si>
</sst>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165" fontId="0" fillId="0" borderId="0" xfId="0" applyNumberFormat="1"/>
    <xf numFmtId="0" fontId="0" fillId="0" borderId="2" xfId="0" applyBorder="1"/>
    <xf numFmtId="0" fontId="0" fillId="0" borderId="5" xfId="0" applyBorder="1"/>
    <xf numFmtId="3" fontId="0" fillId="0" borderId="6" xfId="0" applyNumberFormat="1" applyBorder="1"/>
    <xf numFmtId="164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164" fontId="0" fillId="0" borderId="8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2" fontId="0" fillId="0" borderId="3" xfId="0" applyNumberFormat="1" applyBorder="1"/>
    <xf numFmtId="2" fontId="0" fillId="0" borderId="4" xfId="0" applyNumberFormat="1" applyBorder="1"/>
    <xf numFmtId="1" fontId="0" fillId="0" borderId="3" xfId="0" applyNumberFormat="1" applyBorder="1"/>
    <xf numFmtId="1" fontId="0" fillId="0" borderId="8" xfId="0" applyNumberFormat="1" applyBorder="1"/>
    <xf numFmtId="2" fontId="0" fillId="0" borderId="12" xfId="0" applyNumberFormat="1" applyBorder="1"/>
    <xf numFmtId="4" fontId="0" fillId="0" borderId="8" xfId="0" applyNumberFormat="1" applyBorder="1"/>
    <xf numFmtId="2" fontId="0" fillId="0" borderId="15" xfId="0" applyNumberFormat="1" applyBorder="1"/>
    <xf numFmtId="0" fontId="0" fillId="0" borderId="14" xfId="0" applyBorder="1"/>
    <xf numFmtId="0" fontId="0" fillId="0" borderId="11" xfId="0" applyBorder="1"/>
    <xf numFmtId="0" fontId="0" fillId="0" borderId="14" xfId="0" applyBorder="1" applyAlignment="1">
      <alignment horizontal="right"/>
    </xf>
    <xf numFmtId="3" fontId="0" fillId="0" borderId="0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0" borderId="19" xfId="0" applyNumberFormat="1" applyBorder="1"/>
    <xf numFmtId="3" fontId="0" fillId="0" borderId="7" xfId="0" applyNumberFormat="1" applyBorder="1"/>
    <xf numFmtId="0" fontId="0" fillId="0" borderId="16" xfId="0" applyBorder="1" applyAlignment="1"/>
    <xf numFmtId="0" fontId="0" fillId="0" borderId="1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1" fillId="0" borderId="14" xfId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8" xfId="0" applyBorder="1" applyAlignment="1"/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ill="1" applyBorder="1"/>
    <xf numFmtId="0" fontId="0" fillId="0" borderId="6" xfId="0" applyBorder="1"/>
    <xf numFmtId="4" fontId="0" fillId="0" borderId="6" xfId="0" applyNumberFormat="1" applyBorder="1"/>
    <xf numFmtId="1" fontId="0" fillId="0" borderId="6" xfId="0" applyNumberForma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'Stromverbrauch VBK'!$K$1</c:f>
              <c:strCache>
                <c:ptCount val="1"/>
                <c:pt idx="0">
                  <c:v>kWh/ Wagen-km</c:v>
                </c:pt>
              </c:strCache>
            </c:strRef>
          </c:tx>
          <c:marker>
            <c:symbol val="none"/>
          </c:marker>
          <c:cat>
            <c:numRef>
              <c:f>'Stromverbrauch VBK'!$A$3:$A$18</c:f>
              <c:numCache>
                <c:formatCode>General</c:formatCod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'Stromverbrauch VBK'!$K$3:$K$18</c:f>
              <c:numCache>
                <c:formatCode>0.00</c:formatCode>
                <c:ptCount val="16"/>
                <c:pt idx="0">
                  <c:v>3.613961038961039</c:v>
                </c:pt>
                <c:pt idx="1">
                  <c:v>3.7676767676767677</c:v>
                </c:pt>
                <c:pt idx="2">
                  <c:v>3.6474103585657369</c:v>
                </c:pt>
                <c:pt idx="3">
                  <c:v>3.7606706850656302</c:v>
                </c:pt>
                <c:pt idx="4">
                  <c:v>3.9423278678696683</c:v>
                </c:pt>
                <c:pt idx="5">
                  <c:v>3.7530292716133422</c:v>
                </c:pt>
                <c:pt idx="6">
                  <c:v>3.7879044995888105</c:v>
                </c:pt>
                <c:pt idx="7">
                  <c:v>3.9902108534161984</c:v>
                </c:pt>
                <c:pt idx="8">
                  <c:v>4.216031099592743</c:v>
                </c:pt>
                <c:pt idx="9">
                  <c:v>4.4508134427369805</c:v>
                </c:pt>
                <c:pt idx="10">
                  <c:v>4.2298354119811901</c:v>
                </c:pt>
                <c:pt idx="11">
                  <c:v>4.3155385119963672</c:v>
                </c:pt>
                <c:pt idx="12">
                  <c:v>4.4085545178239629</c:v>
                </c:pt>
                <c:pt idx="13">
                  <c:v>4.2218107626808816</c:v>
                </c:pt>
                <c:pt idx="14">
                  <c:v>4.146132492546009</c:v>
                </c:pt>
                <c:pt idx="15">
                  <c:v>4.0111902568366178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8480"/>
        <c:axId val="186870016"/>
      </c:lineChart>
      <c:lineChart>
        <c:grouping val="standard"/>
        <c:varyColors val="0"/>
        <c:ser>
          <c:idx val="1"/>
          <c:order val="1"/>
          <c:tx>
            <c:strRef>
              <c:f>'Stromverbrauch VBK'!$M$1:$M$2</c:f>
              <c:strCache>
                <c:ptCount val="1"/>
                <c:pt idx="0">
                  <c:v>l Benzin/ 100 Wkm u. Fahrg.</c:v>
                </c:pt>
              </c:strCache>
            </c:strRef>
          </c:tx>
          <c:marker>
            <c:symbol val="none"/>
          </c:marker>
          <c:val>
            <c:numRef>
              <c:f>'Stromverbrauch VBK'!$M$3:$M$18</c:f>
              <c:numCache>
                <c:formatCode>0.00</c:formatCode>
                <c:ptCount val="16"/>
                <c:pt idx="0">
                  <c:v>0.98700015131443875</c:v>
                </c:pt>
                <c:pt idx="1">
                  <c:v>1.0381288563400326</c:v>
                </c:pt>
                <c:pt idx="2">
                  <c:v>0.98152971985810056</c:v>
                </c:pt>
                <c:pt idx="3">
                  <c:v>0.94645317992486355</c:v>
                </c:pt>
                <c:pt idx="4">
                  <c:v>1.0270521231924756</c:v>
                </c:pt>
                <c:pt idx="5">
                  <c:v>1.0187880834768406</c:v>
                </c:pt>
                <c:pt idx="6">
                  <c:v>1.0187480745214981</c:v>
                </c:pt>
                <c:pt idx="7">
                  <c:v>0.99103418169691049</c:v>
                </c:pt>
                <c:pt idx="8">
                  <c:v>1.0017828378605969</c:v>
                </c:pt>
                <c:pt idx="9">
                  <c:v>1.0514681058880919</c:v>
                </c:pt>
                <c:pt idx="10">
                  <c:v>0.98842313792293013</c:v>
                </c:pt>
                <c:pt idx="11">
                  <c:v>1.0103699184915642</c:v>
                </c:pt>
                <c:pt idx="12">
                  <c:v>1.0345620938847537</c:v>
                </c:pt>
                <c:pt idx="13">
                  <c:v>1.0089551291081167</c:v>
                </c:pt>
                <c:pt idx="14">
                  <c:v>0.98784936469779927</c:v>
                </c:pt>
                <c:pt idx="15">
                  <c:v>0.96212148626043281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73344"/>
        <c:axId val="186871808"/>
      </c:lineChart>
      <c:catAx>
        <c:axId val="1868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870016"/>
        <c:crosses val="autoZero"/>
        <c:auto val="1"/>
        <c:lblAlgn val="ctr"/>
        <c:lblOffset val="100"/>
        <c:noMultiLvlLbl val="0"/>
      </c:catAx>
      <c:valAx>
        <c:axId val="186870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solidFill>
            <a:schemeClr val="accent1">
              <a:alpha val="15000"/>
            </a:schemeClr>
          </a:solidFill>
        </c:spPr>
        <c:crossAx val="186868480"/>
        <c:crosses val="autoZero"/>
        <c:crossBetween val="between"/>
      </c:valAx>
      <c:valAx>
        <c:axId val="186871808"/>
        <c:scaling>
          <c:orientation val="minMax"/>
          <c:max val="1.1500000000000001"/>
          <c:min val="0.9"/>
        </c:scaling>
        <c:delete val="0"/>
        <c:axPos val="r"/>
        <c:numFmt formatCode="0.00" sourceLinked="1"/>
        <c:majorTickMark val="out"/>
        <c:minorTickMark val="none"/>
        <c:tickLblPos val="nextTo"/>
        <c:spPr>
          <a:solidFill>
            <a:schemeClr val="accent2">
              <a:alpha val="15000"/>
            </a:schemeClr>
          </a:solidFill>
        </c:spPr>
        <c:crossAx val="186873344"/>
        <c:crosses val="max"/>
        <c:crossBetween val="between"/>
        <c:majorUnit val="2.5000000000000005E-2"/>
      </c:valAx>
      <c:catAx>
        <c:axId val="18687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68718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23811</xdr:colOff>
      <xdr:row>27</xdr:row>
      <xdr:rowOff>133350</xdr:rowOff>
    </xdr:from>
    <xdr:to>
      <xdr:col>13</xdr:col>
      <xdr:colOff>161924</xdr:colOff>
      <xdr:row>42</xdr:row>
      <xdr:rowOff>19050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1.karlsruhe.de/Stadtentwicklung/siska/sgt/sgt05110.ht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vdv.de/statistik-2009.pdfx?forced=true" TargetMode="External"/><Relationship Id="rId1" Type="http://schemas.openxmlformats.org/officeDocument/2006/relationships/hyperlink" Target="http://www.statistik.baden-wuerttemberg.de/Veroeffentl/Monatshefte/PDF/Beitrag12_12_01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47"/>
  <sheetViews>
    <sheetView tabSelected="1" workbookViewId="0">
      <pane ySplit="2" topLeftCell="A12" activePane="bottomLeft" state="frozen"/>
      <selection pane="bottomLeft" activeCell="A24" sqref="A24"/>
    </sheetView>
  </sheetViews>
  <sheetFormatPr baseColWidth="10" defaultRowHeight="15" x14ac:dyDescent="0.25"/>
  <cols>
    <col min="1" max="1" width="7.7109375" customWidth="1"/>
    <col min="2" max="2" width="12.28515625" customWidth="1"/>
    <col min="3" max="10" width="14" customWidth="1"/>
    <col min="11" max="11" width="11.28515625" customWidth="1"/>
    <col min="12" max="13" width="14" customWidth="1"/>
  </cols>
  <sheetData>
    <row r="1" spans="1:13" x14ac:dyDescent="0.25">
      <c r="A1" s="39" t="s">
        <v>0</v>
      </c>
      <c r="B1" s="41" t="s">
        <v>3</v>
      </c>
      <c r="C1" s="41" t="s">
        <v>13</v>
      </c>
      <c r="D1" s="41" t="s">
        <v>4</v>
      </c>
      <c r="E1" s="41" t="s">
        <v>1</v>
      </c>
      <c r="F1" s="41" t="s">
        <v>10</v>
      </c>
      <c r="G1" s="41" t="s">
        <v>2</v>
      </c>
      <c r="H1" s="41" t="s">
        <v>8</v>
      </c>
      <c r="I1" s="41" t="s">
        <v>6</v>
      </c>
      <c r="J1" s="41" t="s">
        <v>5</v>
      </c>
      <c r="K1" s="41" t="s">
        <v>29</v>
      </c>
      <c r="L1" s="41" t="s">
        <v>16</v>
      </c>
      <c r="M1" s="37" t="s">
        <v>11</v>
      </c>
    </row>
    <row r="2" spans="1:13" ht="15.75" thickBot="1" x14ac:dyDescent="0.3">
      <c r="A2" s="4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8"/>
    </row>
    <row r="3" spans="1:13" x14ac:dyDescent="0.25">
      <c r="A3" s="2">
        <v>1992</v>
      </c>
      <c r="B3" s="9">
        <v>58029832</v>
      </c>
      <c r="C3" s="16">
        <f t="shared" ref="C3:C17" si="0">$A$28</f>
        <v>4.3672257225903124</v>
      </c>
      <c r="D3" s="9">
        <f>B3*$A$28/1000</f>
        <v>253429.37498799444</v>
      </c>
      <c r="E3" s="10">
        <v>6160</v>
      </c>
      <c r="F3" s="10">
        <f>D3/E3</f>
        <v>41.141132303245847</v>
      </c>
      <c r="G3" s="10">
        <v>1069.4000000000001</v>
      </c>
      <c r="H3" s="13">
        <f>1000*G3/E3</f>
        <v>173.60389610389609</v>
      </c>
      <c r="I3" s="10">
        <f>100*D3/(G3*1000)</f>
        <v>23.698277070132264</v>
      </c>
      <c r="J3" s="9">
        <v>22262</v>
      </c>
      <c r="K3" s="12">
        <f>1*J3/E3</f>
        <v>3.613961038961039</v>
      </c>
      <c r="L3" s="17">
        <f>100*K3/(H3*I3/100)</f>
        <v>8.7843013466985056</v>
      </c>
      <c r="M3" s="15">
        <f>L3/$F$28</f>
        <v>0.98700015131443875</v>
      </c>
    </row>
    <row r="4" spans="1:13" x14ac:dyDescent="0.25">
      <c r="A4" s="3">
        <v>1993</v>
      </c>
      <c r="B4" s="4">
        <v>61010679</v>
      </c>
      <c r="C4" s="16">
        <f t="shared" si="0"/>
        <v>4.3672257225903124</v>
      </c>
      <c r="D4" s="4">
        <f t="shared" ref="D4:D18" si="1">B4*$A$28/1000</f>
        <v>266447.40668150061</v>
      </c>
      <c r="E4" s="5">
        <v>6534</v>
      </c>
      <c r="F4" s="10">
        <f t="shared" ref="F4:F18" si="2">D4/E4</f>
        <v>40.778605246633091</v>
      </c>
      <c r="G4" s="5">
        <v>1165.9000000000001</v>
      </c>
      <c r="H4" s="13">
        <f t="shared" ref="H4:H18" si="3">1000*G4/E4</f>
        <v>178.43587389041934</v>
      </c>
      <c r="I4" s="10">
        <f t="shared" ref="I4:I18" si="4">100*D4/(G4*1000)</f>
        <v>22.853367071061033</v>
      </c>
      <c r="J4" s="4">
        <v>24618</v>
      </c>
      <c r="K4" s="12">
        <f t="shared" ref="K4:K18" si="5">1*J4/E4</f>
        <v>3.7676767676767677</v>
      </c>
      <c r="L4" s="11">
        <f>100*K4/(H4*I4/100)</f>
        <v>9.2393468214262899</v>
      </c>
      <c r="M4" s="15">
        <f t="shared" ref="M4:M18" si="6">L4/$F$28</f>
        <v>1.0381288563400326</v>
      </c>
    </row>
    <row r="5" spans="1:13" x14ac:dyDescent="0.25">
      <c r="A5" s="3">
        <v>1994</v>
      </c>
      <c r="B5" s="4">
        <v>62392530</v>
      </c>
      <c r="C5" s="16">
        <f t="shared" si="0"/>
        <v>4.3672257225903124</v>
      </c>
      <c r="D5" s="4">
        <f t="shared" si="1"/>
        <v>272482.26191348775</v>
      </c>
      <c r="E5" s="5">
        <v>6526</v>
      </c>
      <c r="F5" s="10">
        <f t="shared" si="2"/>
        <v>41.753334648098033</v>
      </c>
      <c r="G5" s="5">
        <v>1177.2</v>
      </c>
      <c r="H5" s="13">
        <f t="shared" si="3"/>
        <v>180.38614771682501</v>
      </c>
      <c r="I5" s="10">
        <f t="shared" si="4"/>
        <v>23.146641345012551</v>
      </c>
      <c r="J5" s="4">
        <v>23803</v>
      </c>
      <c r="K5" s="12">
        <f t="shared" si="5"/>
        <v>3.6474103585657369</v>
      </c>
      <c r="L5" s="11">
        <f t="shared" ref="L5:L18" si="7">100*K5/(H5*I5/100)</f>
        <v>8.7356145067370949</v>
      </c>
      <c r="M5" s="15">
        <f t="shared" si="6"/>
        <v>0.98152971985810056</v>
      </c>
    </row>
    <row r="6" spans="1:13" x14ac:dyDescent="0.25">
      <c r="A6" s="3">
        <v>1995</v>
      </c>
      <c r="B6" s="4">
        <v>66822456</v>
      </c>
      <c r="C6" s="16">
        <f t="shared" si="0"/>
        <v>4.3672257225903124</v>
      </c>
      <c r="D6" s="4">
        <f t="shared" si="1"/>
        <v>291828.74868985935</v>
      </c>
      <c r="E6" s="5">
        <v>6536.6</v>
      </c>
      <c r="F6" s="10">
        <f t="shared" si="2"/>
        <v>44.645342944322636</v>
      </c>
      <c r="G6" s="5">
        <v>1201.0999999999999</v>
      </c>
      <c r="H6" s="13">
        <f t="shared" si="3"/>
        <v>183.74996175381696</v>
      </c>
      <c r="I6" s="10">
        <f t="shared" si="4"/>
        <v>24.29679033301635</v>
      </c>
      <c r="J6" s="4">
        <v>24582</v>
      </c>
      <c r="K6" s="12">
        <f t="shared" si="5"/>
        <v>3.7606706850656302</v>
      </c>
      <c r="L6" s="11">
        <f t="shared" si="7"/>
        <v>8.4234333013312863</v>
      </c>
      <c r="M6" s="15">
        <f t="shared" si="6"/>
        <v>0.94645317992486355</v>
      </c>
    </row>
    <row r="7" spans="1:13" x14ac:dyDescent="0.25">
      <c r="A7" s="3">
        <v>1996</v>
      </c>
      <c r="B7" s="4">
        <v>65892148</v>
      </c>
      <c r="C7" s="16">
        <f t="shared" si="0"/>
        <v>4.3672257225903124</v>
      </c>
      <c r="D7" s="4">
        <f t="shared" si="1"/>
        <v>287765.88366232783</v>
      </c>
      <c r="E7" s="5">
        <v>6672.2</v>
      </c>
      <c r="F7" s="10">
        <f t="shared" si="2"/>
        <v>43.129085408460156</v>
      </c>
      <c r="G7" s="5">
        <v>1242.8</v>
      </c>
      <c r="H7" s="13">
        <f t="shared" si="3"/>
        <v>186.26539971823388</v>
      </c>
      <c r="I7" s="10">
        <f t="shared" si="4"/>
        <v>23.154641427609256</v>
      </c>
      <c r="J7" s="4">
        <v>26304</v>
      </c>
      <c r="K7" s="12">
        <f t="shared" si="5"/>
        <v>3.9423278678696683</v>
      </c>
      <c r="L7" s="11">
        <f t="shared" si="7"/>
        <v>9.1407638964130342</v>
      </c>
      <c r="M7" s="15">
        <f t="shared" si="6"/>
        <v>1.0270521231924756</v>
      </c>
    </row>
    <row r="8" spans="1:13" x14ac:dyDescent="0.25">
      <c r="A8" s="3">
        <v>1997</v>
      </c>
      <c r="B8" s="4">
        <v>69613625</v>
      </c>
      <c r="C8" s="16">
        <f t="shared" si="0"/>
        <v>4.3672257225903124</v>
      </c>
      <c r="D8" s="4">
        <f t="shared" si="1"/>
        <v>304018.41374275601</v>
      </c>
      <c r="E8" s="5">
        <v>7345</v>
      </c>
      <c r="F8" s="10">
        <f t="shared" si="2"/>
        <v>41.391206772328935</v>
      </c>
      <c r="G8" s="5">
        <v>1391.4</v>
      </c>
      <c r="H8" s="13">
        <f t="shared" si="3"/>
        <v>189.4349897889721</v>
      </c>
      <c r="I8" s="10">
        <f t="shared" si="4"/>
        <v>21.849821312545352</v>
      </c>
      <c r="J8" s="4">
        <v>27566</v>
      </c>
      <c r="K8" s="12">
        <f t="shared" si="5"/>
        <v>3.7530292716133422</v>
      </c>
      <c r="L8" s="11">
        <f t="shared" si="7"/>
        <v>9.0672139429438818</v>
      </c>
      <c r="M8" s="15">
        <f t="shared" si="6"/>
        <v>1.0187880834768406</v>
      </c>
    </row>
    <row r="9" spans="1:13" x14ac:dyDescent="0.25">
      <c r="A9" s="3">
        <v>1998</v>
      </c>
      <c r="B9" s="4">
        <v>73283302</v>
      </c>
      <c r="C9" s="16">
        <f t="shared" si="0"/>
        <v>4.3672257225903124</v>
      </c>
      <c r="D9" s="4">
        <f t="shared" si="1"/>
        <v>320044.72153075406</v>
      </c>
      <c r="E9" s="5">
        <v>7660.7</v>
      </c>
      <c r="F9" s="10">
        <f t="shared" si="2"/>
        <v>41.777477453855923</v>
      </c>
      <c r="G9" s="5">
        <v>1476.6</v>
      </c>
      <c r="H9" s="13">
        <f t="shared" si="3"/>
        <v>192.75000979022806</v>
      </c>
      <c r="I9" s="10">
        <f t="shared" si="4"/>
        <v>21.674435969846542</v>
      </c>
      <c r="J9" s="4">
        <v>29018</v>
      </c>
      <c r="K9" s="12">
        <f t="shared" si="5"/>
        <v>3.7879044995888105</v>
      </c>
      <c r="L9" s="11">
        <f t="shared" si="7"/>
        <v>9.0668578632413332</v>
      </c>
      <c r="M9" s="15">
        <f t="shared" si="6"/>
        <v>1.0187480745214981</v>
      </c>
    </row>
    <row r="10" spans="1:13" x14ac:dyDescent="0.25">
      <c r="A10" s="3">
        <v>1999</v>
      </c>
      <c r="B10" s="4">
        <v>77671697</v>
      </c>
      <c r="C10" s="16">
        <f t="shared" si="0"/>
        <v>4.3672257225903124</v>
      </c>
      <c r="D10" s="4">
        <f t="shared" si="1"/>
        <v>339209.8330556408</v>
      </c>
      <c r="E10" s="5">
        <v>7498.1</v>
      </c>
      <c r="F10" s="10">
        <f t="shared" si="2"/>
        <v>45.23943839847972</v>
      </c>
      <c r="G10" s="5">
        <v>1477.5</v>
      </c>
      <c r="H10" s="13">
        <f t="shared" si="3"/>
        <v>197.0499193128926</v>
      </c>
      <c r="I10" s="10">
        <f t="shared" si="4"/>
        <v>22.958364335407161</v>
      </c>
      <c r="J10" s="4">
        <v>29919</v>
      </c>
      <c r="K10" s="12">
        <f t="shared" si="5"/>
        <v>3.9902108534161984</v>
      </c>
      <c r="L10" s="11">
        <f t="shared" si="7"/>
        <v>8.8202042171025035</v>
      </c>
      <c r="M10" s="15">
        <f t="shared" si="6"/>
        <v>0.99103418169691049</v>
      </c>
    </row>
    <row r="11" spans="1:13" x14ac:dyDescent="0.25">
      <c r="A11" s="3">
        <v>2000</v>
      </c>
      <c r="B11" s="4">
        <v>81887420</v>
      </c>
      <c r="C11" s="16">
        <f t="shared" si="0"/>
        <v>4.3672257225903124</v>
      </c>
      <c r="D11" s="4">
        <f t="shared" si="1"/>
        <v>357620.84698055638</v>
      </c>
      <c r="E11" s="5">
        <v>7562.8</v>
      </c>
      <c r="F11" s="10">
        <f t="shared" si="2"/>
        <v>47.286831197513671</v>
      </c>
      <c r="G11" s="5">
        <v>1580.4</v>
      </c>
      <c r="H11" s="13">
        <f t="shared" si="3"/>
        <v>208.97022266885281</v>
      </c>
      <c r="I11" s="10">
        <f t="shared" si="4"/>
        <v>22.62850208684867</v>
      </c>
      <c r="J11" s="4">
        <v>31885</v>
      </c>
      <c r="K11" s="12">
        <f t="shared" si="5"/>
        <v>4.216031099592743</v>
      </c>
      <c r="L11" s="11">
        <f t="shared" si="7"/>
        <v>8.9158672569593129</v>
      </c>
      <c r="M11" s="15">
        <f t="shared" si="6"/>
        <v>1.0017828378605969</v>
      </c>
    </row>
    <row r="12" spans="1:13" x14ac:dyDescent="0.25">
      <c r="A12" s="3">
        <v>2001</v>
      </c>
      <c r="B12" s="4">
        <v>84546184</v>
      </c>
      <c r="C12" s="16">
        <f t="shared" si="0"/>
        <v>4.3672257225903124</v>
      </c>
      <c r="D12" s="4">
        <f t="shared" si="1"/>
        <v>369232.26951165346</v>
      </c>
      <c r="E12" s="5">
        <v>7763.3</v>
      </c>
      <c r="F12" s="10">
        <f t="shared" si="2"/>
        <v>47.561252239595717</v>
      </c>
      <c r="G12" s="5">
        <v>1638</v>
      </c>
      <c r="H12" s="13">
        <f t="shared" si="3"/>
        <v>210.99274792935992</v>
      </c>
      <c r="I12" s="10">
        <f t="shared" si="4"/>
        <v>22.541652595339041</v>
      </c>
      <c r="J12" s="4">
        <v>34553</v>
      </c>
      <c r="K12" s="12">
        <f t="shared" si="5"/>
        <v>4.4508134427369805</v>
      </c>
      <c r="L12" s="11">
        <f t="shared" si="7"/>
        <v>9.3580661424040184</v>
      </c>
      <c r="M12" s="15">
        <f t="shared" si="6"/>
        <v>1.0514681058880919</v>
      </c>
    </row>
    <row r="13" spans="1:13" x14ac:dyDescent="0.25">
      <c r="A13" s="3">
        <v>2002</v>
      </c>
      <c r="B13" s="4">
        <v>86159380</v>
      </c>
      <c r="C13" s="16">
        <f t="shared" si="0"/>
        <v>4.3672257225903124</v>
      </c>
      <c r="D13" s="4">
        <f t="shared" si="1"/>
        <v>376277.46057843335</v>
      </c>
      <c r="E13" s="5">
        <v>7825.6</v>
      </c>
      <c r="F13" s="10">
        <f t="shared" si="2"/>
        <v>48.082889564817179</v>
      </c>
      <c r="G13" s="5">
        <v>1628.8</v>
      </c>
      <c r="H13" s="13">
        <f t="shared" si="3"/>
        <v>208.1373952157023</v>
      </c>
      <c r="I13" s="10">
        <f t="shared" si="4"/>
        <v>23.101514033548217</v>
      </c>
      <c r="J13" s="4">
        <v>33101</v>
      </c>
      <c r="K13" s="12">
        <f t="shared" si="5"/>
        <v>4.2298354119811901</v>
      </c>
      <c r="L13" s="11">
        <f t="shared" si="7"/>
        <v>8.7969659275140781</v>
      </c>
      <c r="M13" s="15">
        <f t="shared" si="6"/>
        <v>0.98842313792293013</v>
      </c>
    </row>
    <row r="14" spans="1:13" x14ac:dyDescent="0.25">
      <c r="A14" s="3">
        <v>2003</v>
      </c>
      <c r="B14" s="4">
        <v>87114353</v>
      </c>
      <c r="C14" s="16">
        <f t="shared" si="0"/>
        <v>4.3672257225903124</v>
      </c>
      <c r="D14" s="4">
        <f t="shared" si="1"/>
        <v>380448.04322841257</v>
      </c>
      <c r="E14" s="5">
        <v>7927.4</v>
      </c>
      <c r="F14" s="10">
        <f t="shared" si="2"/>
        <v>47.991528524915182</v>
      </c>
      <c r="G14" s="5">
        <v>1673</v>
      </c>
      <c r="H14" s="13">
        <f t="shared" si="3"/>
        <v>211.04018972172466</v>
      </c>
      <c r="I14" s="10">
        <f t="shared" si="4"/>
        <v>22.740468812218325</v>
      </c>
      <c r="J14" s="4">
        <v>34211</v>
      </c>
      <c r="K14" s="12">
        <f t="shared" si="5"/>
        <v>4.3155385119963672</v>
      </c>
      <c r="L14" s="11">
        <f t="shared" si="7"/>
        <v>8.9922922745749219</v>
      </c>
      <c r="M14" s="15">
        <f t="shared" si="6"/>
        <v>1.0103699184915642</v>
      </c>
    </row>
    <row r="15" spans="1:13" x14ac:dyDescent="0.25">
      <c r="A15" s="3">
        <v>2004</v>
      </c>
      <c r="B15" s="4">
        <v>89096006</v>
      </c>
      <c r="C15" s="16">
        <f t="shared" si="0"/>
        <v>4.3672257225903124</v>
      </c>
      <c r="D15" s="4">
        <f t="shared" si="1"/>
        <v>389102.36918326077</v>
      </c>
      <c r="E15" s="5">
        <v>8126.7</v>
      </c>
      <c r="F15" s="10">
        <f t="shared" si="2"/>
        <v>47.879504495460736</v>
      </c>
      <c r="G15" s="5">
        <v>1733.4</v>
      </c>
      <c r="H15" s="13">
        <f t="shared" si="3"/>
        <v>213.29691018494592</v>
      </c>
      <c r="I15" s="10">
        <f t="shared" si="4"/>
        <v>22.447350247101696</v>
      </c>
      <c r="J15" s="4">
        <v>35827</v>
      </c>
      <c r="K15" s="12">
        <f t="shared" si="5"/>
        <v>4.4085545178239629</v>
      </c>
      <c r="L15" s="11">
        <f t="shared" si="7"/>
        <v>9.2076026355743092</v>
      </c>
      <c r="M15" s="15">
        <f t="shared" si="6"/>
        <v>1.0345620938847537</v>
      </c>
    </row>
    <row r="16" spans="1:13" x14ac:dyDescent="0.25">
      <c r="A16" s="3">
        <v>2005</v>
      </c>
      <c r="B16" s="4">
        <v>91283286</v>
      </c>
      <c r="C16" s="16">
        <f t="shared" si="0"/>
        <v>4.3672257225903124</v>
      </c>
      <c r="D16" s="4">
        <f t="shared" si="1"/>
        <v>398654.71466176811</v>
      </c>
      <c r="E16" s="5">
        <v>8479.2999999999993</v>
      </c>
      <c r="F16" s="10">
        <f t="shared" si="2"/>
        <v>47.015050141139973</v>
      </c>
      <c r="G16" s="5">
        <v>1798.4</v>
      </c>
      <c r="H16" s="13">
        <f t="shared" si="3"/>
        <v>212.09297937329734</v>
      </c>
      <c r="I16" s="10">
        <f t="shared" si="4"/>
        <v>22.167188315267353</v>
      </c>
      <c r="J16" s="4">
        <v>35798</v>
      </c>
      <c r="K16" s="12">
        <f t="shared" si="5"/>
        <v>4.2218107626808816</v>
      </c>
      <c r="L16" s="11">
        <f t="shared" si="7"/>
        <v>8.979700649062238</v>
      </c>
      <c r="M16" s="15">
        <f t="shared" si="6"/>
        <v>1.0089551291081167</v>
      </c>
    </row>
    <row r="17" spans="1:13" x14ac:dyDescent="0.25">
      <c r="A17" s="3">
        <v>2006</v>
      </c>
      <c r="B17" s="4">
        <v>94525387</v>
      </c>
      <c r="C17" s="16">
        <f t="shared" si="0"/>
        <v>4.3672257225903124</v>
      </c>
      <c r="D17" s="4">
        <f t="shared" si="1"/>
        <v>412813.70154420391</v>
      </c>
      <c r="E17" s="5">
        <v>8753.7000000000007</v>
      </c>
      <c r="F17" s="10">
        <f t="shared" si="2"/>
        <v>47.158767326296754</v>
      </c>
      <c r="G17" s="5">
        <v>1835.9</v>
      </c>
      <c r="H17" s="13">
        <f t="shared" si="3"/>
        <v>209.72845768075211</v>
      </c>
      <c r="I17" s="10">
        <f t="shared" si="4"/>
        <v>22.48563110976654</v>
      </c>
      <c r="J17" s="4">
        <v>36294</v>
      </c>
      <c r="K17" s="12">
        <f t="shared" si="5"/>
        <v>4.146132492546009</v>
      </c>
      <c r="L17" s="11">
        <f t="shared" si="7"/>
        <v>8.7918593458104137</v>
      </c>
      <c r="M17" s="15">
        <f t="shared" si="6"/>
        <v>0.98784936469779927</v>
      </c>
    </row>
    <row r="18" spans="1:13" x14ac:dyDescent="0.25">
      <c r="A18" s="6">
        <v>2007</v>
      </c>
      <c r="B18" s="7">
        <v>95470014</v>
      </c>
      <c r="C18" s="16">
        <f>$A$28</f>
        <v>4.3672257225903124</v>
      </c>
      <c r="D18" s="7">
        <f t="shared" si="1"/>
        <v>416939.10087685724</v>
      </c>
      <c r="E18" s="8">
        <v>8900.6</v>
      </c>
      <c r="F18" s="8">
        <f t="shared" si="2"/>
        <v>46.843931968278234</v>
      </c>
      <c r="G18" s="8">
        <v>1850</v>
      </c>
      <c r="H18" s="14">
        <f t="shared" si="3"/>
        <v>207.85115610183581</v>
      </c>
      <c r="I18" s="5">
        <f t="shared" si="4"/>
        <v>22.537248696046337</v>
      </c>
      <c r="J18" s="25">
        <v>35702</v>
      </c>
      <c r="K18" s="23">
        <f t="shared" si="5"/>
        <v>4.0111902568366178</v>
      </c>
      <c r="L18" s="23">
        <f t="shared" si="7"/>
        <v>8.5628812277178525</v>
      </c>
      <c r="M18" s="24">
        <f t="shared" si="6"/>
        <v>0.96212148626043281</v>
      </c>
    </row>
    <row r="19" spans="1:13" x14ac:dyDescent="0.25">
      <c r="A19" s="6">
        <v>2008</v>
      </c>
      <c r="B19" s="7">
        <v>96696216</v>
      </c>
      <c r="C19" s="16">
        <f t="shared" ref="C19:C24" si="8">$A$28</f>
        <v>4.3672257225903124</v>
      </c>
      <c r="D19" s="7">
        <f>B19*$A$28/1000</f>
        <v>422294.20179234893</v>
      </c>
      <c r="E19" s="8">
        <v>8970</v>
      </c>
      <c r="F19" s="8">
        <f t="shared" ref="F19:F25" si="9">D19/E19</f>
        <v>47.078506331365546</v>
      </c>
      <c r="G19" s="8">
        <v>1854.3</v>
      </c>
      <c r="H19" s="14">
        <f t="shared" ref="H19:H25" si="10">1000*G19/E19</f>
        <v>206.72240802675586</v>
      </c>
      <c r="I19" s="8">
        <f t="shared" ref="I19:I25" si="11">100*D19/(G19*1000)</f>
        <v>22.773779959680144</v>
      </c>
      <c r="J19" s="21"/>
      <c r="K19" s="22"/>
      <c r="L19" s="22"/>
      <c r="M19" s="22"/>
    </row>
    <row r="20" spans="1:13" x14ac:dyDescent="0.25">
      <c r="A20" s="44">
        <v>2009</v>
      </c>
      <c r="B20" s="4">
        <v>96805681</v>
      </c>
      <c r="C20" s="45">
        <f t="shared" si="8"/>
        <v>4.3672257225903124</v>
      </c>
      <c r="D20" s="4">
        <f>B20*$A$28/1000</f>
        <v>422772.26015607227</v>
      </c>
      <c r="E20" s="5">
        <v>8929.6</v>
      </c>
      <c r="F20" s="5">
        <f t="shared" si="9"/>
        <v>47.345038988988563</v>
      </c>
      <c r="G20" s="5">
        <v>1847.4</v>
      </c>
      <c r="H20" s="46">
        <f t="shared" si="10"/>
        <v>206.88496685181866</v>
      </c>
      <c r="I20" s="5">
        <f t="shared" si="11"/>
        <v>22.884716907874434</v>
      </c>
      <c r="J20" s="21"/>
      <c r="K20" s="22"/>
      <c r="L20" s="22"/>
      <c r="M20" s="22"/>
    </row>
    <row r="21" spans="1:13" x14ac:dyDescent="0.25">
      <c r="A21" s="44">
        <v>2010</v>
      </c>
      <c r="B21" s="7">
        <v>98486817</v>
      </c>
      <c r="C21" s="45">
        <f t="shared" si="8"/>
        <v>4.3672257225903124</v>
      </c>
      <c r="D21" s="4">
        <f>B21*$A$28/1000</f>
        <v>430114.16053844488</v>
      </c>
      <c r="E21" s="8">
        <v>8967.2999999999993</v>
      </c>
      <c r="F21" s="8">
        <f t="shared" si="9"/>
        <v>47.964734149459133</v>
      </c>
      <c r="G21" s="8">
        <v>1855.7</v>
      </c>
      <c r="H21" s="14">
        <f t="shared" si="10"/>
        <v>206.94077369999891</v>
      </c>
      <c r="I21" s="8">
        <f t="shared" si="11"/>
        <v>23.17800078344802</v>
      </c>
      <c r="J21" s="21"/>
      <c r="K21" s="22"/>
      <c r="L21" s="22"/>
      <c r="M21" s="22"/>
    </row>
    <row r="22" spans="1:13" x14ac:dyDescent="0.25">
      <c r="A22" s="44">
        <v>2011</v>
      </c>
      <c r="B22" s="7">
        <v>99906879</v>
      </c>
      <c r="C22" s="45">
        <f t="shared" si="8"/>
        <v>4.3672257225903124</v>
      </c>
      <c r="D22" s="4">
        <f>B22*$A$28/1000</f>
        <v>436315.89183251793</v>
      </c>
      <c r="E22" s="8">
        <v>9067.7999999999993</v>
      </c>
      <c r="F22" s="8">
        <f t="shared" si="9"/>
        <v>48.117061672348086</v>
      </c>
      <c r="G22" s="8">
        <v>1874.8</v>
      </c>
      <c r="H22" s="14">
        <f t="shared" si="10"/>
        <v>206.75356756875979</v>
      </c>
      <c r="I22" s="8">
        <f t="shared" si="11"/>
        <v>23.272663315154571</v>
      </c>
      <c r="J22" s="21"/>
      <c r="K22" s="22"/>
      <c r="L22" s="22"/>
      <c r="M22" s="22"/>
    </row>
    <row r="23" spans="1:13" x14ac:dyDescent="0.25">
      <c r="A23" s="44">
        <v>2012</v>
      </c>
      <c r="B23" s="7">
        <v>99375505</v>
      </c>
      <c r="C23" s="45">
        <f t="shared" si="8"/>
        <v>4.3672257225903124</v>
      </c>
      <c r="D23" s="4">
        <f>B23*$A$28/1000</f>
        <v>433995.26163140219</v>
      </c>
      <c r="E23" s="8">
        <v>9718.5</v>
      </c>
      <c r="F23" s="8">
        <f t="shared" si="9"/>
        <v>44.656609726953974</v>
      </c>
      <c r="G23" s="8">
        <v>1882.8</v>
      </c>
      <c r="H23" s="14">
        <f t="shared" si="10"/>
        <v>193.73360086433092</v>
      </c>
      <c r="I23" s="8">
        <f t="shared" si="11"/>
        <v>23.050523774771737</v>
      </c>
      <c r="J23" s="21"/>
      <c r="K23" s="22"/>
      <c r="L23" s="22"/>
      <c r="M23" s="22"/>
    </row>
    <row r="24" spans="1:13" x14ac:dyDescent="0.25">
      <c r="A24" s="44">
        <v>2013</v>
      </c>
      <c r="B24" s="7">
        <v>100359092</v>
      </c>
      <c r="C24" s="45">
        <f t="shared" si="8"/>
        <v>4.3672257225903124</v>
      </c>
      <c r="D24" s="4">
        <f>B24*$A$28/1000</f>
        <v>438290.8080782076</v>
      </c>
      <c r="E24" s="8">
        <v>9041.4</v>
      </c>
      <c r="F24" s="8">
        <f t="shared" si="9"/>
        <v>48.475989125379655</v>
      </c>
      <c r="G24" s="8">
        <v>1864.1</v>
      </c>
      <c r="H24" s="14">
        <f t="shared" si="10"/>
        <v>206.17382263808702</v>
      </c>
      <c r="I24" s="8">
        <f t="shared" si="11"/>
        <v>23.512193985205062</v>
      </c>
      <c r="J24" s="21"/>
      <c r="K24" s="22"/>
      <c r="L24" s="22"/>
      <c r="M24" s="22"/>
    </row>
    <row r="25" spans="1:13" x14ac:dyDescent="0.25">
      <c r="A25" s="43">
        <v>2014</v>
      </c>
      <c r="B25" s="7">
        <v>111782000</v>
      </c>
      <c r="C25" s="16">
        <f>D25*1000/B25</f>
        <v>5.4960995509115955</v>
      </c>
      <c r="D25" s="7">
        <v>614365</v>
      </c>
      <c r="E25" s="8">
        <v>12126</v>
      </c>
      <c r="F25" s="8">
        <f t="shared" si="9"/>
        <v>50.665099785584694</v>
      </c>
      <c r="G25" s="8">
        <v>2082</v>
      </c>
      <c r="H25" s="14">
        <f t="shared" si="10"/>
        <v>171.69717961405246</v>
      </c>
      <c r="I25" s="8">
        <f t="shared" si="11"/>
        <v>29.508405379442845</v>
      </c>
      <c r="J25" s="21" t="s">
        <v>30</v>
      </c>
      <c r="K25" s="22"/>
      <c r="L25" s="22"/>
      <c r="M25" s="22"/>
    </row>
    <row r="27" spans="1:13" x14ac:dyDescent="0.25">
      <c r="A27" t="s">
        <v>27</v>
      </c>
      <c r="F27" t="s">
        <v>9</v>
      </c>
      <c r="H27" t="s">
        <v>15</v>
      </c>
    </row>
    <row r="28" spans="1:13" x14ac:dyDescent="0.25">
      <c r="A28" s="1">
        <f>483810/110782</f>
        <v>4.3672257225903124</v>
      </c>
      <c r="B28" t="s">
        <v>7</v>
      </c>
      <c r="F28">
        <v>8.9</v>
      </c>
    </row>
    <row r="29" spans="1:13" x14ac:dyDescent="0.25">
      <c r="A29" s="1">
        <f>1672.2/417.1</f>
        <v>4.0091105250539441</v>
      </c>
      <c r="B29" t="s">
        <v>28</v>
      </c>
    </row>
    <row r="30" spans="1:13" x14ac:dyDescent="0.25">
      <c r="A30" s="1">
        <f>483810/110782</f>
        <v>4.3672257225903124</v>
      </c>
      <c r="B30" t="s">
        <v>12</v>
      </c>
    </row>
    <row r="32" spans="1:13" x14ac:dyDescent="0.25">
      <c r="A32" t="s">
        <v>14</v>
      </c>
    </row>
    <row r="33" spans="1:10" x14ac:dyDescent="0.25">
      <c r="A33" t="s">
        <v>26</v>
      </c>
    </row>
    <row r="44" spans="1:10" ht="15.75" thickBot="1" x14ac:dyDescent="0.3">
      <c r="A44" s="28" t="s">
        <v>17</v>
      </c>
      <c r="B44" s="29"/>
      <c r="C44" s="35"/>
      <c r="D44" s="36"/>
      <c r="E44" s="36"/>
      <c r="F44" s="36"/>
      <c r="G44" s="36"/>
      <c r="H44" s="36"/>
      <c r="I44" s="36"/>
      <c r="J44" s="19" t="s">
        <v>23</v>
      </c>
    </row>
    <row r="45" spans="1:10" x14ac:dyDescent="0.25">
      <c r="A45" s="26" t="s">
        <v>18</v>
      </c>
      <c r="B45" s="27"/>
      <c r="C45" s="32" t="s">
        <v>24</v>
      </c>
      <c r="D45" s="33"/>
      <c r="E45" s="33"/>
      <c r="F45" s="33"/>
      <c r="G45" s="34"/>
      <c r="H45" s="34"/>
      <c r="I45" s="34"/>
      <c r="J45" s="20" t="s">
        <v>25</v>
      </c>
    </row>
    <row r="46" spans="1:10" x14ac:dyDescent="0.25">
      <c r="A46" s="30" t="s">
        <v>19</v>
      </c>
      <c r="B46" s="31"/>
      <c r="C46" s="32" t="s">
        <v>22</v>
      </c>
      <c r="D46" s="33"/>
      <c r="E46" s="33"/>
      <c r="F46" s="33"/>
      <c r="G46" s="34"/>
      <c r="H46" s="34"/>
      <c r="I46" s="34"/>
      <c r="J46" s="18">
        <v>6</v>
      </c>
    </row>
    <row r="47" spans="1:10" x14ac:dyDescent="0.25">
      <c r="A47" s="30" t="s">
        <v>20</v>
      </c>
      <c r="B47" s="31"/>
      <c r="C47" s="32" t="s">
        <v>21</v>
      </c>
      <c r="D47" s="33"/>
      <c r="E47" s="33"/>
      <c r="F47" s="33"/>
      <c r="G47" s="34"/>
      <c r="H47" s="34"/>
      <c r="I47" s="34"/>
      <c r="J47" s="18">
        <v>49</v>
      </c>
    </row>
  </sheetData>
  <mergeCells count="21">
    <mergeCell ref="M1:M2"/>
    <mergeCell ref="A1:A2"/>
    <mergeCell ref="B1:B2"/>
    <mergeCell ref="D1:D2"/>
    <mergeCell ref="E1:E2"/>
    <mergeCell ref="F1:F2"/>
    <mergeCell ref="G1:G2"/>
    <mergeCell ref="C1:C2"/>
    <mergeCell ref="H1:H2"/>
    <mergeCell ref="I1:I2"/>
    <mergeCell ref="J1:J2"/>
    <mergeCell ref="K1:K2"/>
    <mergeCell ref="L1:L2"/>
    <mergeCell ref="A45:B45"/>
    <mergeCell ref="A44:B44"/>
    <mergeCell ref="A46:B46"/>
    <mergeCell ref="A47:B47"/>
    <mergeCell ref="C46:I46"/>
    <mergeCell ref="C45:I45"/>
    <mergeCell ref="C44:I44"/>
    <mergeCell ref="C47:I47"/>
  </mergeCells>
  <hyperlinks>
    <hyperlink ref="C46" r:id="rId1"/>
    <hyperlink ref="C47" r:id="rId2"/>
    <hyperlink ref="C45" r:id="rId3"/>
  </hyperlinks>
  <pageMargins left="0.7" right="0.7" top="0.78740157499999996" bottom="0.78740157499999996" header="0.3" footer="0.3"/>
  <pageSetup paperSize="9" orientation="portrait" horizontalDpi="4294967293" verticalDpi="4294967293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Stromverbrauch VBK</vt:lpstr>
    </vt:vector>
  </TitlesOfParts>
  <Company>Butterkeks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Henning</dc:creator>
  <cp:lastModifiedBy>Jan Henning</cp:lastModifiedBy>
  <dcterms:created xsi:type="dcterms:W3CDTF">2012-12-23T18:50:21Z</dcterms:created>
  <dcterms:modified xsi:type="dcterms:W3CDTF">2016-04-21T10:24:42Z</dcterms:modified>
</cp:coreProperties>
</file>